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80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drb/Documents/FileMaker Solutions/myEPMS/myEndo Calcs/"/>
    </mc:Choice>
  </mc:AlternateContent>
  <workbookProtection workbookPassword="B9DB" lockStructure="1" lockWindows="1"/>
  <bookViews>
    <workbookView showSheetTabs="0" xWindow="540" yWindow="920" windowWidth="13920" windowHeight="15700" tabRatio="500"/>
  </bookViews>
  <sheets>
    <sheet name="TMPGFR" sheetId="2" r:id="rId1"/>
    <sheet name="Calcs" sheetId="1" state="hidden" r:id="rId2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8" i="1" l="1"/>
  <c r="C42" i="1"/>
  <c r="B8" i="2"/>
  <c r="D20" i="1"/>
  <c r="D21" i="1"/>
  <c r="D19" i="1"/>
  <c r="D23" i="1"/>
  <c r="D24" i="1"/>
  <c r="B42" i="1"/>
  <c r="C31" i="1"/>
  <c r="B31" i="1"/>
  <c r="C30" i="1"/>
  <c r="B30" i="1"/>
  <c r="B10" i="2"/>
</calcChain>
</file>

<file path=xl/sharedStrings.xml><?xml version="1.0" encoding="utf-8"?>
<sst xmlns="http://schemas.openxmlformats.org/spreadsheetml/2006/main" count="41" uniqueCount="36">
  <si>
    <t>TRP</t>
  </si>
  <si>
    <t>TRP (x)</t>
  </si>
  <si>
    <t>Plasma PO4</t>
  </si>
  <si>
    <t>Plasma Cr</t>
  </si>
  <si>
    <t>Urine PO4</t>
  </si>
  <si>
    <t>Urine Cr</t>
  </si>
  <si>
    <t>mmol/l</t>
  </si>
  <si>
    <t>umol/l</t>
  </si>
  <si>
    <t>Plasma PO4:</t>
  </si>
  <si>
    <t>Convert plasma PO4 to scale (CY):</t>
  </si>
  <si>
    <t>TRP:</t>
  </si>
  <si>
    <t>Convert TRP to scale (AZ):</t>
  </si>
  <si>
    <t>AZ (y)</t>
  </si>
  <si>
    <t>AX (scale)=AZ.CY / (AC-AZ):</t>
  </si>
  <si>
    <t>TMP / GFR</t>
  </si>
  <si>
    <t>Notes:</t>
  </si>
  <si>
    <t>The normal range for TRP varies with age and in children is between 0.85 and 1.0</t>
  </si>
  <si>
    <t>The normal range for TMP/GFR in adults is 1-1.7mmol/l (2.5-4.2mg/dl)</t>
  </si>
  <si>
    <t>Convert AX scale to TMP/GFR:</t>
  </si>
  <si>
    <t>x</t>
  </si>
  <si>
    <t>y</t>
  </si>
  <si>
    <t>LHS</t>
  </si>
  <si>
    <t>RHS</t>
  </si>
  <si>
    <t>Graph info:</t>
  </si>
  <si>
    <t>RHS origin 1.72, 0.09</t>
  </si>
  <si>
    <t>Neut posn: 0,0</t>
  </si>
  <si>
    <t>LHS max: 0.257, 1.89</t>
  </si>
  <si>
    <t>RHS max: 1.72, 1.91</t>
  </si>
  <si>
    <t>LHS origin: 0.257, 0.09</t>
  </si>
  <si>
    <t>Final graphs</t>
  </si>
  <si>
    <t>y value</t>
  </si>
  <si>
    <t>This calculator uses the original data published by Walton &amp; Bijvoet, The Lancet, August 16, 1975.</t>
  </si>
  <si>
    <t>The above nomogram is for illustrative purposes only.</t>
  </si>
  <si>
    <t>© 2013 Andrew Biggin - this spreadsheet can be freely distributed and utilised without alteration.</t>
  </si>
  <si>
    <t>Calculation of the tubular threshold maximum for phosphorus per glomerular filtration rate (TMP/GFR)</t>
  </si>
  <si>
    <t>The range for TMP/GFR in children is higher than adults.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</si>
</sst>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0" fillId="2" borderId="0" xfId="0" applyFill="1" applyProtection="1">
      <protection locked="0"/>
    </xf>
    <xf numFmtId="0" fontId="0" fillId="3" borderId="0" xfId="0" applyFill="1" applyProtection="1">
      <protection locked="0"/>
    </xf>
    <xf numFmtId="0" fontId="0" fillId="4" borderId="0" xfId="0" applyFill="1" applyProtection="1">
      <protection locked="0"/>
    </xf>
    <xf numFmtId="0" fontId="0" fillId="5" borderId="0" xfId="0" applyFill="1" applyProtection="1">
      <protection locked="0"/>
    </xf>
    <xf numFmtId="0" fontId="3" fillId="0" borderId="0" xfId="0" applyFont="1" applyProtection="1"/>
    <xf numFmtId="0" fontId="0" fillId="0" borderId="0" xfId="0" applyProtection="1"/>
    <xf numFmtId="2" fontId="0" fillId="0" borderId="0" xfId="0" applyNumberFormat="1" applyProtection="1"/>
    <xf numFmtId="0" fontId="4" fillId="0" borderId="0" xfId="0" applyFont="1" applyProtection="1"/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Calcs!$B$30:$C$30</c:f>
              <c:numCache>
                <c:formatCode>General</c:formatCode>
                <c:ptCount val="2"/>
                <c:pt idx="0">
                  <c:v>1.72</c:v>
                </c:pt>
                <c:pt idx="1">
                  <c:v>0.257</c:v>
                </c:pt>
              </c:numCache>
            </c:numRef>
          </c:xVal>
          <c:yVal>
            <c:numRef>
              <c:f>Calcs!$B$31:$C$31</c:f>
              <c:numCache>
                <c:formatCode>General</c:formatCode>
                <c:ptCount val="2"/>
                <c:pt idx="0">
                  <c:v>0.634027399478608</c:v>
                </c:pt>
                <c:pt idx="1">
                  <c:v>1.044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33908512"/>
        <c:axId val="-333885872"/>
      </c:scatterChart>
      <c:valAx>
        <c:axId val="-333908512"/>
        <c:scaling>
          <c:orientation val="minMax"/>
          <c:max val="2.0"/>
          <c:min val="0.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n-US"/>
          </a:p>
        </c:txPr>
        <c:crossAx val="-333885872"/>
        <c:crossesAt val="0.0"/>
        <c:crossBetween val="midCat"/>
        <c:majorUnit val="1.0"/>
        <c:minorUnit val="1.0"/>
      </c:valAx>
      <c:valAx>
        <c:axId val="-333885872"/>
        <c:scaling>
          <c:orientation val="minMax"/>
          <c:max val="2.0"/>
          <c:min val="0.0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n-US"/>
          </a:p>
        </c:txPr>
        <c:crossAx val="-333908512"/>
        <c:crossesAt val="0.0"/>
        <c:crossBetween val="midCat"/>
        <c:majorUnit val="1.0"/>
        <c:minorUnit val="1.0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Calcs!$B$1</c:f>
              <c:strCache>
                <c:ptCount val="1"/>
                <c:pt idx="0">
                  <c:v>AZ (y)</c:v>
                </c:pt>
              </c:strCache>
            </c:strRef>
          </c:tx>
          <c:spPr>
            <a:ln w="47625">
              <a:noFill/>
            </a:ln>
          </c:spPr>
          <c:trendline>
            <c:trendlineType val="poly"/>
            <c:order val="4"/>
            <c:intercept val="0.0"/>
            <c:dispRSqr val="0"/>
            <c:dispEq val="1"/>
            <c:trendlineLbl>
              <c:layout>
                <c:manualLayout>
                  <c:x val="0.133629070509579"/>
                  <c:y val="0.513055447372212"/>
                </c:manualLayout>
              </c:layout>
              <c:numFmt formatCode="General" sourceLinked="0"/>
            </c:trendlineLbl>
          </c:trendline>
          <c:xVal>
            <c:numRef>
              <c:f>Calcs!$A$2:$A$14</c:f>
              <c:numCache>
                <c:formatCode>General</c:formatCode>
                <c:ptCount val="13"/>
                <c:pt idx="1">
                  <c:v>0.99</c:v>
                </c:pt>
                <c:pt idx="2">
                  <c:v>0.95</c:v>
                </c:pt>
                <c:pt idx="3">
                  <c:v>0.9</c:v>
                </c:pt>
                <c:pt idx="4">
                  <c:v>0.8</c:v>
                </c:pt>
                <c:pt idx="5">
                  <c:v>0.7</c:v>
                </c:pt>
                <c:pt idx="6">
                  <c:v>0.6</c:v>
                </c:pt>
                <c:pt idx="7">
                  <c:v>0.5</c:v>
                </c:pt>
                <c:pt idx="8">
                  <c:v>0.4</c:v>
                </c:pt>
                <c:pt idx="9">
                  <c:v>0.3</c:v>
                </c:pt>
                <c:pt idx="10">
                  <c:v>0.2</c:v>
                </c:pt>
                <c:pt idx="11">
                  <c:v>0.1</c:v>
                </c:pt>
                <c:pt idx="12">
                  <c:v>0.0</c:v>
                </c:pt>
              </c:numCache>
            </c:numRef>
          </c:xVal>
          <c:yVal>
            <c:numRef>
              <c:f>Calcs!$B$2:$B$14</c:f>
              <c:numCache>
                <c:formatCode>General</c:formatCode>
                <c:ptCount val="13"/>
                <c:pt idx="1">
                  <c:v>8.85</c:v>
                </c:pt>
                <c:pt idx="2">
                  <c:v>8.1</c:v>
                </c:pt>
                <c:pt idx="3">
                  <c:v>7.45</c:v>
                </c:pt>
                <c:pt idx="4">
                  <c:v>6.7</c:v>
                </c:pt>
                <c:pt idx="5">
                  <c:v>6.2</c:v>
                </c:pt>
                <c:pt idx="6">
                  <c:v>5.6</c:v>
                </c:pt>
                <c:pt idx="7">
                  <c:v>5.0</c:v>
                </c:pt>
                <c:pt idx="8">
                  <c:v>4.3</c:v>
                </c:pt>
                <c:pt idx="9">
                  <c:v>3.45</c:v>
                </c:pt>
                <c:pt idx="10">
                  <c:v>2.5</c:v>
                </c:pt>
                <c:pt idx="11">
                  <c:v>1.35</c:v>
                </c:pt>
                <c:pt idx="12">
                  <c:v>0.0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842699280"/>
        <c:axId val="-842696960"/>
      </c:scatterChart>
      <c:valAx>
        <c:axId val="-84269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842696960"/>
        <c:crosses val="autoZero"/>
        <c:crossBetween val="midCat"/>
      </c:valAx>
      <c:valAx>
        <c:axId val="-8426969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84269928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Calcs!$B$30:$C$30</c:f>
              <c:numCache>
                <c:formatCode>General</c:formatCode>
                <c:ptCount val="2"/>
                <c:pt idx="0">
                  <c:v>1.72</c:v>
                </c:pt>
                <c:pt idx="1">
                  <c:v>0.257</c:v>
                </c:pt>
              </c:numCache>
            </c:numRef>
          </c:xVal>
          <c:yVal>
            <c:numRef>
              <c:f>Calcs!$B$31:$C$31</c:f>
              <c:numCache>
                <c:formatCode>General</c:formatCode>
                <c:ptCount val="2"/>
                <c:pt idx="0">
                  <c:v>0.634027399478608</c:v>
                </c:pt>
                <c:pt idx="1">
                  <c:v>1.044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842678832"/>
        <c:axId val="-842676784"/>
      </c:scatterChart>
      <c:valAx>
        <c:axId val="-842678832"/>
        <c:scaling>
          <c:orientation val="minMax"/>
          <c:max val="2.0"/>
          <c:min val="0.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n-US"/>
          </a:p>
        </c:txPr>
        <c:crossAx val="-842676784"/>
        <c:crossesAt val="0.0"/>
        <c:crossBetween val="midCat"/>
        <c:majorUnit val="1.0"/>
        <c:minorUnit val="1.0"/>
      </c:valAx>
      <c:valAx>
        <c:axId val="-842676784"/>
        <c:scaling>
          <c:orientation val="minMax"/>
          <c:max val="2.0"/>
          <c:min val="0.0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n-US"/>
          </a:p>
        </c:txPr>
        <c:crossAx val="-842678832"/>
        <c:crossesAt val="0.0"/>
        <c:crossBetween val="midCat"/>
        <c:majorUnit val="1.0"/>
        <c:minorUnit val="1.0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368300</xdr:colOff>
      <xdr:row>2</xdr:row>
      <xdr:rowOff>0</xdr:rowOff>
    </xdr:from>
    <xdr:to>
      <xdr:col>10</xdr:col>
      <xdr:colOff>70340</xdr:colOff>
      <xdr:row>26</xdr:row>
      <xdr:rowOff>121141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63500</xdr:colOff>
      <xdr:row>28</xdr:row>
      <xdr:rowOff>16854</xdr:rowOff>
    </xdr:from>
    <xdr:to>
      <xdr:col>9</xdr:col>
      <xdr:colOff>762000</xdr:colOff>
      <xdr:row>35</xdr:row>
      <xdr:rowOff>2447</xdr:rowOff>
    </xdr:to>
    <xdr:pic>
      <xdr:nvPicPr>
        <xdr:cNvPr id="4" name="Picture 3" descr="webweemee.gif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3000" y="5744554"/>
          <a:ext cx="698500" cy="1407993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5" name="Picture 4" descr="Background.jpg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53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9105900" cy="8534400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257907</xdr:colOff>
      <xdr:row>0</xdr:row>
      <xdr:rowOff>82061</xdr:rowOff>
    </xdr:from>
    <xdr:to>
      <xdr:col>7</xdr:col>
      <xdr:colOff>693616</xdr:colOff>
      <xdr:row>14</xdr:row>
      <xdr:rowOff>158261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371229</xdr:colOff>
      <xdr:row>19</xdr:row>
      <xdr:rowOff>123089</xdr:rowOff>
    </xdr:from>
    <xdr:to>
      <xdr:col>12</xdr:col>
      <xdr:colOff>39077</xdr:colOff>
      <xdr:row>43</xdr:row>
      <xdr:rowOff>127000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5" name="Picture 4" descr="Background.jpg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53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9105900" cy="8534400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windowProtection="1" showGridLines="0" showRowColHeaders="0" tabSelected="1" workbookViewId="0">
      <selection activeCell="B3" sqref="B3"/>
    </sheetView>
  </sheetViews>
  <sheetFormatPr baseColWidth="10" defaultRowHeight="16" x14ac:dyDescent="0.2"/>
  <cols>
    <col min="1" max="16384" width="10.83203125" style="6"/>
  </cols>
  <sheetData>
    <row r="1" spans="1:3" ht="19" x14ac:dyDescent="0.25">
      <c r="A1" s="5" t="s">
        <v>34</v>
      </c>
    </row>
    <row r="3" spans="1:3" x14ac:dyDescent="0.2">
      <c r="A3" s="6" t="s">
        <v>2</v>
      </c>
      <c r="B3" s="1">
        <v>0.94</v>
      </c>
      <c r="C3" s="6" t="s">
        <v>6</v>
      </c>
    </row>
    <row r="4" spans="1:3" x14ac:dyDescent="0.2">
      <c r="A4" s="6" t="s">
        <v>3</v>
      </c>
      <c r="B4" s="2">
        <v>29</v>
      </c>
      <c r="C4" s="6" t="s">
        <v>7</v>
      </c>
    </row>
    <row r="5" spans="1:3" x14ac:dyDescent="0.2">
      <c r="A5" s="6" t="s">
        <v>4</v>
      </c>
      <c r="B5" s="3">
        <v>75</v>
      </c>
      <c r="C5" s="6" t="s">
        <v>6</v>
      </c>
    </row>
    <row r="6" spans="1:3" x14ac:dyDescent="0.2">
      <c r="A6" s="6" t="s">
        <v>5</v>
      </c>
      <c r="B6" s="4">
        <v>6500</v>
      </c>
      <c r="C6" s="6" t="s">
        <v>7</v>
      </c>
    </row>
    <row r="8" spans="1:3" x14ac:dyDescent="0.2">
      <c r="A8" s="6" t="s">
        <v>0</v>
      </c>
      <c r="B8" s="7">
        <f>IF(B3*B4*B5*B6=0,"",1-((B5*B4)/(B3*B6)))</f>
        <v>0.64402618657937805</v>
      </c>
    </row>
    <row r="9" spans="1:3" x14ac:dyDescent="0.2">
      <c r="B9" s="7"/>
    </row>
    <row r="10" spans="1:3" x14ac:dyDescent="0.2">
      <c r="A10" s="6" t="s">
        <v>14</v>
      </c>
      <c r="B10" s="7">
        <f>IF(B8="","",Calcs!D24)</f>
        <v>0.59783230711934943</v>
      </c>
      <c r="C10" s="6" t="s">
        <v>6</v>
      </c>
    </row>
    <row r="27" spans="1:1" x14ac:dyDescent="0.2">
      <c r="A27" s="6" t="s">
        <v>15</v>
      </c>
    </row>
    <row r="29" spans="1:1" x14ac:dyDescent="0.2">
      <c r="A29" s="6" t="s">
        <v>31</v>
      </c>
    </row>
    <row r="30" spans="1:1" x14ac:dyDescent="0.2">
      <c r="A30" s="6" t="s">
        <v>32</v>
      </c>
    </row>
    <row r="31" spans="1:1" x14ac:dyDescent="0.2">
      <c r="A31" s="6" t="s">
        <v>16</v>
      </c>
    </row>
    <row r="32" spans="1:1" x14ac:dyDescent="0.2">
      <c r="A32" s="6" t="s">
        <v>17</v>
      </c>
    </row>
    <row r="33" spans="1:1" x14ac:dyDescent="0.2">
      <c r="A33" s="6" t="s">
        <v>35</v>
      </c>
    </row>
    <row r="35" spans="1:1" x14ac:dyDescent="0.2">
      <c r="A35" s="8" t="s">
        <v>33</v>
      </c>
    </row>
  </sheetData>
  <sheetProtection password="B9DB" sheet="1" objects="1" scenarios="1" selectLockedCells="1"/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windowProtection="1" zoomScale="130" zoomScaleNormal="130" zoomScalePageLayoutView="130" workbookViewId="0">
      <selection activeCell="L13" sqref="L13"/>
    </sheetView>
  </sheetViews>
  <sheetFormatPr baseColWidth="10" defaultRowHeight="16" x14ac:dyDescent="0.2"/>
  <sheetData>
    <row r="1" spans="1:2" x14ac:dyDescent="0.2">
      <c r="A1" t="s">
        <v>1</v>
      </c>
      <c r="B1" t="s">
        <v>12</v>
      </c>
    </row>
    <row r="3" spans="1:2" x14ac:dyDescent="0.2">
      <c r="A3">
        <v>0.99</v>
      </c>
      <c r="B3">
        <v>8.85</v>
      </c>
    </row>
    <row r="4" spans="1:2" x14ac:dyDescent="0.2">
      <c r="A4">
        <v>0.95</v>
      </c>
      <c r="B4">
        <v>8.1</v>
      </c>
    </row>
    <row r="5" spans="1:2" x14ac:dyDescent="0.2">
      <c r="A5">
        <v>0.9</v>
      </c>
      <c r="B5">
        <v>7.45</v>
      </c>
    </row>
    <row r="6" spans="1:2" x14ac:dyDescent="0.2">
      <c r="A6">
        <v>0.8</v>
      </c>
      <c r="B6">
        <v>6.7</v>
      </c>
    </row>
    <row r="7" spans="1:2" x14ac:dyDescent="0.2">
      <c r="A7">
        <v>0.7</v>
      </c>
      <c r="B7">
        <v>6.2</v>
      </c>
    </row>
    <row r="8" spans="1:2" x14ac:dyDescent="0.2">
      <c r="A8">
        <v>0.6</v>
      </c>
      <c r="B8">
        <v>5.6</v>
      </c>
    </row>
    <row r="9" spans="1:2" x14ac:dyDescent="0.2">
      <c r="A9">
        <v>0.5</v>
      </c>
      <c r="B9">
        <v>5</v>
      </c>
    </row>
    <row r="10" spans="1:2" x14ac:dyDescent="0.2">
      <c r="A10">
        <v>0.4</v>
      </c>
      <c r="B10">
        <v>4.3</v>
      </c>
    </row>
    <row r="11" spans="1:2" x14ac:dyDescent="0.2">
      <c r="A11">
        <v>0.3</v>
      </c>
      <c r="B11">
        <v>3.45</v>
      </c>
    </row>
    <row r="12" spans="1:2" x14ac:dyDescent="0.2">
      <c r="A12">
        <v>0.2</v>
      </c>
      <c r="B12">
        <v>2.5</v>
      </c>
    </row>
    <row r="13" spans="1:2" x14ac:dyDescent="0.2">
      <c r="A13">
        <v>0.1</v>
      </c>
      <c r="B13">
        <v>1.35</v>
      </c>
    </row>
    <row r="14" spans="1:2" x14ac:dyDescent="0.2">
      <c r="A14">
        <v>0</v>
      </c>
      <c r="B14">
        <v>0</v>
      </c>
    </row>
    <row r="18" spans="1:4" x14ac:dyDescent="0.2">
      <c r="A18" t="s">
        <v>8</v>
      </c>
      <c r="D18">
        <f>TMPGFR!B3</f>
        <v>0.94</v>
      </c>
    </row>
    <row r="19" spans="1:4" x14ac:dyDescent="0.2">
      <c r="A19" t="s">
        <v>9</v>
      </c>
      <c r="D19">
        <f>D18*5.5</f>
        <v>5.17</v>
      </c>
    </row>
    <row r="20" spans="1:4" x14ac:dyDescent="0.2">
      <c r="A20" t="s">
        <v>10</v>
      </c>
      <c r="D20">
        <f>TMPGFR!B8</f>
        <v>0.64402618657937805</v>
      </c>
    </row>
    <row r="21" spans="1:4" x14ac:dyDescent="0.2">
      <c r="A21" t="s">
        <v>11</v>
      </c>
      <c r="D21">
        <f>(16.627*D20^4)-(21.479*D20^3)+(0.9894*D20^2)+(12.874*D20)</f>
        <v>5.824448804387738</v>
      </c>
    </row>
    <row r="23" spans="1:4" x14ac:dyDescent="0.2">
      <c r="A23" t="s">
        <v>13</v>
      </c>
      <c r="D23">
        <f>(D21*D19)/(14.9-D21)</f>
        <v>3.3179693078303587</v>
      </c>
    </row>
    <row r="24" spans="1:4" x14ac:dyDescent="0.2">
      <c r="A24" t="s">
        <v>18</v>
      </c>
      <c r="D24">
        <f>D23*0.18018018</f>
        <v>0.59783230711934943</v>
      </c>
    </row>
    <row r="28" spans="1:4" x14ac:dyDescent="0.2">
      <c r="A28" t="s">
        <v>23</v>
      </c>
    </row>
    <row r="29" spans="1:4" x14ac:dyDescent="0.2">
      <c r="B29" t="s">
        <v>22</v>
      </c>
      <c r="C29" t="s">
        <v>21</v>
      </c>
    </row>
    <row r="30" spans="1:4" x14ac:dyDescent="0.2">
      <c r="A30" t="s">
        <v>19</v>
      </c>
      <c r="B30">
        <f>IF(D20="",0,1.72)</f>
        <v>1.72</v>
      </c>
      <c r="C30">
        <f>IF(D20="",0,0.257)</f>
        <v>0.25700000000000001</v>
      </c>
    </row>
    <row r="31" spans="1:4" x14ac:dyDescent="0.2">
      <c r="A31" t="s">
        <v>20</v>
      </c>
      <c r="B31">
        <f>IF(D20="",0,B42)</f>
        <v>0.63402739947860798</v>
      </c>
      <c r="C31">
        <f>IF(D20="",0,C42)</f>
        <v>1.044</v>
      </c>
    </row>
    <row r="34" spans="1:3" x14ac:dyDescent="0.2">
      <c r="A34" t="s">
        <v>28</v>
      </c>
    </row>
    <row r="35" spans="1:3" x14ac:dyDescent="0.2">
      <c r="A35" t="s">
        <v>24</v>
      </c>
    </row>
    <row r="36" spans="1:3" x14ac:dyDescent="0.2">
      <c r="B36" t="s">
        <v>26</v>
      </c>
    </row>
    <row r="37" spans="1:3" x14ac:dyDescent="0.2">
      <c r="B37" t="s">
        <v>27</v>
      </c>
    </row>
    <row r="38" spans="1:3" x14ac:dyDescent="0.2">
      <c r="C38" t="s">
        <v>25</v>
      </c>
    </row>
    <row r="40" spans="1:3" x14ac:dyDescent="0.2">
      <c r="A40" t="s">
        <v>29</v>
      </c>
    </row>
    <row r="41" spans="1:3" x14ac:dyDescent="0.2">
      <c r="B41" t="s">
        <v>22</v>
      </c>
      <c r="C41" t="s">
        <v>21</v>
      </c>
    </row>
    <row r="42" spans="1:3" x14ac:dyDescent="0.2">
      <c r="A42" t="s">
        <v>30</v>
      </c>
      <c r="B42">
        <f>0.09+(0.91*D24)</f>
        <v>0.63402739947860798</v>
      </c>
      <c r="C42">
        <f>0.09+(2-D18)*0.9</f>
        <v>1.044</v>
      </c>
    </row>
  </sheetData>
  <pageMargins left="0.75" right="0.75" top="1" bottom="1" header="0.5" footer="0.5"/>
  <pageSetup paperSize="9" orientation="portrait" horizontalDpi="4294967292" verticalDpi="429496729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TMPGFR</vt:lpstr>
      <vt:lpstr>Calcs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MacMini</dc:creator>
  <cp:lastModifiedBy>Andrew Biggin</cp:lastModifiedBy>
  <dcterms:created xsi:type="dcterms:W3CDTF">2013-01-12T09:56:41Z</dcterms:created>
  <dcterms:modified xsi:type="dcterms:W3CDTF">2017-10-14T01:12:00Z</dcterms:modified>
</cp:coreProperties>
</file>